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ITES ANNEXES\CRECHE\Mise au norme conformité locaux crèche\11. DCE\LOT 8 - CLOISON - PEINTURE - PLAFOND\"/>
    </mc:Choice>
  </mc:AlternateContent>
  <bookViews>
    <workbookView xWindow="3465" yWindow="3465" windowWidth="10905" windowHeight="8805" activeTab="1"/>
  </bookViews>
  <sheets>
    <sheet name="DPGF" sheetId="1" r:id="rId1"/>
    <sheet name="Devis" sheetId="3" r:id="rId2"/>
  </sheets>
  <definedNames>
    <definedName name="_xlnm.Print_Titles" localSheetId="1">Devis!$1:$11</definedName>
    <definedName name="_xlnm.Print_Area" localSheetId="1">Devis!$C$1:$H$97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3" l="1"/>
  <c r="F92" i="3"/>
  <c r="F79" i="3" l="1"/>
  <c r="F68" i="3" l="1"/>
  <c r="F67" i="3"/>
  <c r="F66" i="3"/>
  <c r="F65" i="3"/>
  <c r="F64" i="3"/>
  <c r="F63" i="3"/>
  <c r="F62" i="3"/>
  <c r="F61" i="3"/>
  <c r="F71" i="3"/>
  <c r="F70" i="3"/>
  <c r="F69" i="3"/>
  <c r="F60" i="3"/>
  <c r="F51" i="3" l="1"/>
  <c r="F50" i="3"/>
  <c r="F46" i="3"/>
  <c r="F39" i="3"/>
  <c r="F37" i="3"/>
  <c r="F34" i="3"/>
  <c r="F29" i="3"/>
  <c r="F26" i="3"/>
  <c r="F23" i="3"/>
  <c r="F91" i="3" l="1"/>
  <c r="F90" i="3"/>
  <c r="F89" i="3"/>
  <c r="F86" i="3"/>
  <c r="F88" i="3"/>
  <c r="F87" i="3"/>
  <c r="F52" i="3"/>
  <c r="F49" i="3"/>
  <c r="F47" i="3"/>
  <c r="F48" i="3"/>
  <c r="F45" i="3"/>
  <c r="F53" i="3"/>
  <c r="F21" i="3"/>
  <c r="F41" i="3"/>
  <c r="F40" i="3"/>
  <c r="F36" i="3"/>
  <c r="F35" i="3"/>
  <c r="F33" i="3"/>
  <c r="F38" i="3"/>
  <c r="F25" i="3"/>
  <c r="F24" i="3"/>
  <c r="F28" i="3"/>
  <c r="F27" i="3"/>
  <c r="F22" i="3"/>
</calcChain>
</file>

<file path=xl/sharedStrings.xml><?xml version="1.0" encoding="utf-8"?>
<sst xmlns="http://schemas.openxmlformats.org/spreadsheetml/2006/main" count="211" uniqueCount="153">
  <si>
    <t>Unité</t>
  </si>
  <si>
    <t>Quantité</t>
  </si>
  <si>
    <t>Prix</t>
  </si>
  <si>
    <t>CHU BESANCON</t>
  </si>
  <si>
    <t>HOPITAL JEAN MINJOZ</t>
  </si>
  <si>
    <t>Indice 0</t>
  </si>
  <si>
    <t>Item</t>
  </si>
  <si>
    <t>Description</t>
  </si>
  <si>
    <t>Total</t>
  </si>
  <si>
    <t>MONTANT TOTAL HT</t>
  </si>
  <si>
    <t>TVA (20%)</t>
  </si>
  <si>
    <t>TOTAL TTC</t>
  </si>
  <si>
    <t>(Les quantités, dimensions sont données à titre indicatif. A charge à l'opérateur économique de procéder aux vérifications)</t>
  </si>
  <si>
    <t>1.1.</t>
  </si>
  <si>
    <t>1.2.</t>
  </si>
  <si>
    <t>1.1.1.</t>
  </si>
  <si>
    <t>1.1.2.</t>
  </si>
  <si>
    <t>1.1.3.</t>
  </si>
  <si>
    <t>1.1.4.</t>
  </si>
  <si>
    <t>1.1.5.</t>
  </si>
  <si>
    <t>1.1.6.</t>
  </si>
  <si>
    <t>1.2.1.</t>
  </si>
  <si>
    <t>ETUDE &amp; DOE</t>
  </si>
  <si>
    <t>ETUDE D'EXECUTION</t>
  </si>
  <si>
    <t>ft</t>
  </si>
  <si>
    <t>ETABLISSEMENT DES DOE</t>
  </si>
  <si>
    <t>1.3.</t>
  </si>
  <si>
    <t>1.3.1.</t>
  </si>
  <si>
    <t>1.4.</t>
  </si>
  <si>
    <t>1.4.1.</t>
  </si>
  <si>
    <t>MISE AUX NORMES CRECHE</t>
  </si>
  <si>
    <t>1.5.</t>
  </si>
  <si>
    <t>1.5.1.</t>
  </si>
  <si>
    <t>1.5.2.</t>
  </si>
  <si>
    <t>1.6.1.</t>
  </si>
  <si>
    <t>1.6.2.</t>
  </si>
  <si>
    <t>Bâtiment CRECHE, niveau 0</t>
  </si>
  <si>
    <t>UNITE BLEU</t>
  </si>
  <si>
    <t>UNITE ROUGE</t>
  </si>
  <si>
    <t>UNITE VERT</t>
  </si>
  <si>
    <t>DPGF LOT PLATRERIE PEINTURE PLAFOND</t>
  </si>
  <si>
    <t>LOT  PLATRERIE PEINTURE PLAFOND</t>
  </si>
  <si>
    <t>dortoir 00-09</t>
  </si>
  <si>
    <t>m²</t>
  </si>
  <si>
    <t>jeux repas 00-10</t>
  </si>
  <si>
    <t>change toilette 00-11</t>
  </si>
  <si>
    <t>vestiaire 00-11a</t>
  </si>
  <si>
    <t>dortoir 00-13</t>
  </si>
  <si>
    <t>jeux repas 00-12</t>
  </si>
  <si>
    <t>1.1.7.</t>
  </si>
  <si>
    <t>1.1.8.</t>
  </si>
  <si>
    <t>dortoir 00-17</t>
  </si>
  <si>
    <t>jeux repas 00-15</t>
  </si>
  <si>
    <t>jeux repas 00-18</t>
  </si>
  <si>
    <t>change toilette 00-19</t>
  </si>
  <si>
    <t>vestiaire 00-19a</t>
  </si>
  <si>
    <t>jeux repas 00-20</t>
  </si>
  <si>
    <t>dortoir 00-21</t>
  </si>
  <si>
    <t>jeux repas 00-22</t>
  </si>
  <si>
    <t>dortoir 00-23</t>
  </si>
  <si>
    <t>1.1.9.</t>
  </si>
  <si>
    <t>dortoir 00-25</t>
  </si>
  <si>
    <t>jeux repas 00-26</t>
  </si>
  <si>
    <t>change toilette 00-27</t>
  </si>
  <si>
    <t>vestiaire 00-27a</t>
  </si>
  <si>
    <t>jeux repas 00-28</t>
  </si>
  <si>
    <t>dortoir 00-29</t>
  </si>
  <si>
    <t>jeux repas 00-30</t>
  </si>
  <si>
    <t>dortoir 00-31</t>
  </si>
  <si>
    <t>OPTION</t>
  </si>
  <si>
    <t>bureau 00-02</t>
  </si>
  <si>
    <t>cuisine 00-37/ 00-34</t>
  </si>
  <si>
    <t>biberonnerie 00-33</t>
  </si>
  <si>
    <t>bureau 00-40</t>
  </si>
  <si>
    <t>bureau 00-41</t>
  </si>
  <si>
    <t>salle eveil 00-42</t>
  </si>
  <si>
    <t>TOUTE ZONE DE LA CRECHE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</si>
  <si>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</si>
  <si>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</si>
  <si>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</si>
  <si>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</si>
  <si>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</si>
  <si>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</si>
  <si>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</si>
  <si>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</si>
  <si>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1.3.2.</t>
  </si>
  <si>
    <t>1.3.3.</t>
  </si>
  <si>
    <t>1.3.4.</t>
  </si>
  <si>
    <t>1.3.5.</t>
  </si>
  <si>
    <t>1.3.6.</t>
  </si>
  <si>
    <t>1.3.7.</t>
  </si>
  <si>
    <t>1.3.8.</t>
  </si>
  <si>
    <t>1.3.9.</t>
  </si>
  <si>
    <t>dortoir 00-14</t>
  </si>
  <si>
    <t>salle de jeux 00-24</t>
  </si>
  <si>
    <t>box isoloir 00-08</t>
  </si>
  <si>
    <t>box isoloir 00-32</t>
  </si>
  <si>
    <t>remplacement dalles faux plafond et ossature</t>
  </si>
  <si>
    <t>peinture porte bureau 00-02</t>
  </si>
  <si>
    <t>peinture porte detente 00-03</t>
  </si>
  <si>
    <t>peinture porte sanitaire PMR 00-04</t>
  </si>
  <si>
    <t>peinture porte sanitaire 00-05</t>
  </si>
  <si>
    <t>peinture porte vidoir 00-07</t>
  </si>
  <si>
    <t>peinture porte dépôt lit 00-06</t>
  </si>
  <si>
    <t>peinture porte attente chariot 00-34</t>
  </si>
  <si>
    <t>peinture porte cuisine 00-37</t>
  </si>
  <si>
    <t>peinture porte dégagement 00-39</t>
  </si>
  <si>
    <t>peinture porte bureau 00-40</t>
  </si>
  <si>
    <t>peinture porte bureau 00-41</t>
  </si>
  <si>
    <t>peinture porte salle eveil 00-42</t>
  </si>
  <si>
    <t>1.5.7.</t>
  </si>
  <si>
    <t>1.5.8.</t>
  </si>
  <si>
    <t>1.5.9.</t>
  </si>
  <si>
    <t>1.6.0.</t>
  </si>
  <si>
    <t>1.5.3.</t>
  </si>
  <si>
    <t>1.5.4.</t>
  </si>
  <si>
    <t>1.5.5.</t>
  </si>
  <si>
    <t>1.5.6.</t>
  </si>
  <si>
    <t>1.7.</t>
  </si>
  <si>
    <t>1.7.1.</t>
  </si>
  <si>
    <t>1.7.2.</t>
  </si>
  <si>
    <t>1.8.</t>
  </si>
  <si>
    <t>1.8.1.</t>
  </si>
  <si>
    <t>1.8.2.</t>
  </si>
  <si>
    <t>1.9.</t>
  </si>
  <si>
    <t>1.9.1.</t>
  </si>
  <si>
    <t>1.9.2.</t>
  </si>
  <si>
    <t>1.9.3.</t>
  </si>
  <si>
    <t>1.9.4.</t>
  </si>
  <si>
    <t>1.9.5.</t>
  </si>
  <si>
    <t>1.9.6.</t>
  </si>
  <si>
    <t>HALL ACCUEIL - ZONE ADMINISTRATIVE</t>
  </si>
  <si>
    <t>1.6.3.</t>
  </si>
  <si>
    <t>cloison placo dortoir1 00-47</t>
  </si>
  <si>
    <t>1.6.4.</t>
  </si>
  <si>
    <t>baie libre cloison dortoir1 00-47</t>
  </si>
  <si>
    <t>U</t>
  </si>
  <si>
    <t>1.6.5.</t>
  </si>
  <si>
    <t>peinture cloison crée et modifiée dortoir1 00-47</t>
  </si>
  <si>
    <t>1.7.3.</t>
  </si>
  <si>
    <t>DORTOIR N°1 00-47</t>
  </si>
  <si>
    <t>modification faux plafond cuisine 00-37</t>
  </si>
  <si>
    <t>1.1.10.</t>
  </si>
  <si>
    <t>faux plafond change toilette 00-11 &amp; vestiaire 00-11a</t>
  </si>
  <si>
    <t>1.2.10.</t>
  </si>
  <si>
    <t>faux plafond change toilette 00-19 &amp; vestiaire 00-19a</t>
  </si>
  <si>
    <t>1.3.10.</t>
  </si>
  <si>
    <t>faux plafond sanitaire PMR 00-04</t>
  </si>
  <si>
    <t>faux plafond sanitaire 00-05 / 00-06</t>
  </si>
  <si>
    <t>1.9.7.</t>
  </si>
  <si>
    <t>1.9.8.</t>
  </si>
  <si>
    <t>hall 00-36</t>
  </si>
  <si>
    <t>circulation principale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</si>
</sst>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10"/>
      <color theme="1"/>
      <name val="Open Sans Light"/>
      <family val="2"/>
    </font>
    <font>
      <b/>
      <sz val="16"/>
      <color theme="1"/>
      <name val="Calibri"/>
      <family val="2"/>
      <scheme val="minor"/>
    </font>
    <font>
      <sz val="12"/>
      <color theme="1"/>
      <name val="Open Sans Light"/>
      <family val="2"/>
    </font>
    <font>
      <sz val="11"/>
      <color theme="1"/>
      <name val="Open Sans Light"/>
      <family val="2"/>
    </font>
    <font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Open Sans Light"/>
      <family val="2"/>
    </font>
    <font>
      <sz val="10"/>
      <name val="Open Sans Light"/>
      <family val="2"/>
    </font>
    <font>
      <b/>
      <sz val="11"/>
      <name val="Open Sans Light"/>
      <family val="2"/>
    </font>
    <font>
      <b/>
      <sz val="11"/>
      <color rgb="FF000000"/>
      <name val="Open Sans Light"/>
      <family val="2"/>
    </font>
    <font>
      <b/>
      <sz val="11"/>
      <name val="Calibri"/>
      <family val="2"/>
      <scheme val="minor"/>
    </font>
    <font>
      <i/>
      <sz val="9"/>
      <color theme="0" tint="-0.499984740745262"/>
      <name val="Arial"/>
      <family val="2"/>
    </font>
    <font>
      <sz val="9"/>
      <color rgb="FF000000"/>
      <name val="Arial"/>
      <family val="2"/>
    </font>
    <font>
      <sz val="11"/>
      <color rgb="FF000000"/>
      <name val="Open Sans Light"/>
      <family val="2"/>
    </font>
    <font>
      <b/>
      <sz val="10"/>
      <color rgb="FF000000"/>
      <name val="Open Sans Light"/>
      <family val="2"/>
    </font>
    <font>
      <b/>
      <u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</cellStyleXfs>
  <cellXfs count="114">
    <xf numFmtId="0" fontId="0" fillId="0" borderId="0" xfId="0"/>
    <xf numFmtId="0" fontId="0" fillId="0" borderId="0" xfId="0"/>
    <xf numFmtId="0" fontId="5" fillId="0" borderId="0" xfId="0" applyFont="1"/>
    <xf numFmtId="0" fontId="6" fillId="0" borderId="2" xfId="0" applyFont="1" applyBorder="1"/>
    <xf numFmtId="0" fontId="0" fillId="0" borderId="3" xfId="0" applyBorder="1"/>
    <xf numFmtId="0" fontId="10" fillId="0" borderId="5" xfId="0" applyFont="1" applyBorder="1" applyAlignment="1">
      <alignment horizontal="center"/>
    </xf>
    <xf numFmtId="0" fontId="11" fillId="0" borderId="0" xfId="0" applyFont="1"/>
    <xf numFmtId="4" fontId="14" fillId="0" borderId="1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  <xf numFmtId="4" fontId="5" fillId="0" borderId="14" xfId="0" applyNumberFormat="1" applyFont="1" applyBorder="1" applyAlignment="1">
      <alignment horizontal="right"/>
    </xf>
    <xf numFmtId="1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right"/>
    </xf>
    <xf numFmtId="0" fontId="15" fillId="2" borderId="14" xfId="0" quotePrefix="1" applyFont="1" applyFill="1" applyBorder="1" applyAlignment="1">
      <alignment horizontal="center" vertical="center"/>
    </xf>
    <xf numFmtId="0" fontId="16" fillId="2" borderId="14" xfId="0" quotePrefix="1" applyFont="1" applyFill="1" applyBorder="1" applyAlignment="1">
      <alignment horizontal="left" vertical="center" wrapText="1"/>
    </xf>
    <xf numFmtId="0" fontId="17" fillId="2" borderId="14" xfId="0" quotePrefix="1" applyFont="1" applyFill="1" applyBorder="1" applyAlignment="1">
      <alignment horizontal="center"/>
    </xf>
    <xf numFmtId="4" fontId="17" fillId="2" borderId="14" xfId="0" applyNumberFormat="1" applyFont="1" applyFill="1" applyBorder="1" applyAlignment="1">
      <alignment horizontal="right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8" fillId="0" borderId="16" xfId="0" applyFont="1" applyBorder="1" applyAlignment="1" applyProtection="1">
      <alignment horizontal="left" vertical="center" wrapText="1"/>
      <protection locked="0"/>
    </xf>
    <xf numFmtId="4" fontId="5" fillId="0" borderId="14" xfId="0" applyNumberFormat="1" applyFont="1" applyBorder="1" applyAlignment="1">
      <alignment horizontal="right" vertical="center"/>
    </xf>
    <xf numFmtId="4" fontId="5" fillId="0" borderId="14" xfId="0" applyNumberFormat="1" applyFont="1" applyBorder="1" applyAlignment="1" applyProtection="1">
      <alignment horizontal="center" vertical="center"/>
      <protection locked="0"/>
    </xf>
    <xf numFmtId="4" fontId="5" fillId="0" borderId="14" xfId="0" applyNumberFormat="1" applyFont="1" applyBorder="1" applyAlignment="1">
      <alignment horizontal="center" vertical="center"/>
    </xf>
    <xf numFmtId="0" fontId="5" fillId="0" borderId="14" xfId="0" quotePrefix="1" applyFont="1" applyBorder="1" applyAlignment="1">
      <alignment horizontal="center"/>
    </xf>
    <xf numFmtId="0" fontId="19" fillId="0" borderId="14" xfId="0" quotePrefix="1" applyFont="1" applyFill="1" applyBorder="1" applyAlignment="1">
      <alignment horizontal="left" vertical="center" wrapText="1"/>
    </xf>
    <xf numFmtId="0" fontId="5" fillId="0" borderId="17" xfId="0" quotePrefix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" fontId="5" fillId="0" borderId="17" xfId="0" applyNumberFormat="1" applyFont="1" applyBorder="1" applyAlignment="1" applyProtection="1">
      <alignment horizontal="center" vertical="center"/>
      <protection locked="0"/>
    </xf>
    <xf numFmtId="4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right"/>
    </xf>
    <xf numFmtId="0" fontId="19" fillId="0" borderId="17" xfId="0" quotePrefix="1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right" wrapText="1"/>
    </xf>
    <xf numFmtId="0" fontId="16" fillId="2" borderId="1" xfId="0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22" fillId="0" borderId="17" xfId="0" quotePrefix="1" applyFont="1" applyBorder="1" applyAlignment="1">
      <alignment horizontal="left" vertical="center"/>
    </xf>
    <xf numFmtId="1" fontId="23" fillId="0" borderId="15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right" vertical="center"/>
    </xf>
    <xf numFmtId="0" fontId="23" fillId="0" borderId="17" xfId="0" quotePrefix="1" applyFont="1" applyBorder="1" applyAlignment="1">
      <alignment horizontal="left" vertical="center"/>
    </xf>
    <xf numFmtId="0" fontId="23" fillId="0" borderId="17" xfId="0" quotePrefix="1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23" fillId="0" borderId="14" xfId="0" quotePrefix="1" applyFont="1" applyBorder="1" applyAlignment="1">
      <alignment horizontal="left" vertical="center"/>
    </xf>
    <xf numFmtId="4" fontId="23" fillId="0" borderId="14" xfId="0" applyNumberFormat="1" applyFont="1" applyBorder="1" applyAlignment="1" applyProtection="1">
      <alignment horizontal="center" vertical="center"/>
      <protection locked="0"/>
    </xf>
    <xf numFmtId="4" fontId="23" fillId="0" borderId="14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right" vertical="center"/>
    </xf>
    <xf numFmtId="4" fontId="23" fillId="0" borderId="17" xfId="0" applyNumberFormat="1" applyFont="1" applyBorder="1" applyAlignment="1" applyProtection="1">
      <alignment horizontal="center" vertical="center"/>
      <protection locked="0"/>
    </xf>
    <xf numFmtId="4" fontId="23" fillId="0" borderId="17" xfId="0" applyNumberFormat="1" applyFont="1" applyBorder="1" applyAlignment="1">
      <alignment horizontal="center" vertical="center"/>
    </xf>
    <xf numFmtId="1" fontId="22" fillId="0" borderId="15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right" vertical="center"/>
    </xf>
    <xf numFmtId="0" fontId="22" fillId="0" borderId="17" xfId="0" quotePrefix="1" applyFont="1" applyBorder="1" applyAlignment="1">
      <alignment horizontal="center" vertical="center"/>
    </xf>
    <xf numFmtId="4" fontId="22" fillId="0" borderId="14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26" fillId="0" borderId="17" xfId="0" quotePrefix="1" applyFont="1" applyBorder="1" applyAlignment="1">
      <alignment horizontal="left" vertical="center" wrapText="1"/>
    </xf>
    <xf numFmtId="4" fontId="22" fillId="0" borderId="14" xfId="0" applyNumberFormat="1" applyFont="1" applyBorder="1" applyAlignment="1" applyProtection="1">
      <alignment horizontal="center" vertical="center"/>
      <protection locked="0"/>
    </xf>
    <xf numFmtId="4" fontId="22" fillId="0" borderId="14" xfId="0" applyNumberFormat="1" applyFont="1" applyBorder="1" applyAlignment="1">
      <alignment horizontal="center" vertical="center"/>
    </xf>
    <xf numFmtId="4" fontId="23" fillId="0" borderId="17" xfId="0" applyNumberFormat="1" applyFont="1" applyBorder="1" applyAlignment="1">
      <alignment horizontal="right" vertical="center"/>
    </xf>
    <xf numFmtId="0" fontId="27" fillId="0" borderId="17" xfId="0" quotePrefix="1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22" fillId="0" borderId="17" xfId="0" applyFont="1" applyFill="1" applyBorder="1" applyAlignment="1">
      <alignment horizontal="left" vertical="center"/>
    </xf>
    <xf numFmtId="0" fontId="23" fillId="0" borderId="14" xfId="0" quotePrefix="1" applyFont="1" applyFill="1" applyBorder="1" applyAlignment="1">
      <alignment horizontal="left" vertical="center"/>
    </xf>
    <xf numFmtId="2" fontId="23" fillId="0" borderId="14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Border="1"/>
    <xf numFmtId="2" fontId="0" fillId="0" borderId="0" xfId="0" applyNumberFormat="1"/>
    <xf numFmtId="2" fontId="5" fillId="0" borderId="14" xfId="0" applyNumberFormat="1" applyFont="1" applyBorder="1" applyAlignment="1">
      <alignment horizontal="center"/>
    </xf>
    <xf numFmtId="2" fontId="17" fillId="2" borderId="14" xfId="0" applyNumberFormat="1" applyFont="1" applyFill="1" applyBorder="1" applyAlignment="1">
      <alignment horizontal="center"/>
    </xf>
    <xf numFmtId="2" fontId="5" fillId="0" borderId="14" xfId="0" applyNumberFormat="1" applyFont="1" applyBorder="1" applyAlignment="1">
      <alignment horizontal="center" vertical="center"/>
    </xf>
    <xf numFmtId="2" fontId="22" fillId="0" borderId="17" xfId="0" applyNumberFormat="1" applyFont="1" applyBorder="1" applyAlignment="1">
      <alignment horizontal="center" vertical="center"/>
    </xf>
    <xf numFmtId="2" fontId="23" fillId="0" borderId="17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23" fillId="0" borderId="17" xfId="0" quotePrefix="1" applyNumberFormat="1" applyFont="1" applyBorder="1" applyAlignment="1">
      <alignment horizontal="center" vertical="center"/>
    </xf>
    <xf numFmtId="2" fontId="5" fillId="0" borderId="17" xfId="0" applyNumberFormat="1" applyFont="1" applyBorder="1" applyAlignment="1" applyProtection="1">
      <alignment horizontal="center" vertical="center"/>
      <protection locked="0"/>
    </xf>
    <xf numFmtId="2" fontId="16" fillId="2" borderId="1" xfId="0" applyNumberFormat="1" applyFont="1" applyFill="1" applyBorder="1" applyAlignment="1" applyProtection="1">
      <alignment horizontal="center" vertical="center"/>
      <protection locked="0"/>
    </xf>
    <xf numFmtId="2" fontId="15" fillId="2" borderId="1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right" vertical="center"/>
    </xf>
    <xf numFmtId="4" fontId="22" fillId="0" borderId="17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2" fontId="23" fillId="0" borderId="14" xfId="0" applyNumberFormat="1" applyFont="1" applyFill="1" applyBorder="1" applyAlignment="1">
      <alignment horizontal="center" vertical="center"/>
    </xf>
    <xf numFmtId="0" fontId="23" fillId="0" borderId="17" xfId="0" quotePrefix="1" applyFont="1" applyFill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6" xfId="0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14" fontId="7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</cellXfs>
  <cellStyles count="5">
    <cellStyle name="Normal" xfId="0" builtinId="0"/>
    <cellStyle name="Normal 2" xfId="2"/>
    <cellStyle name="Normal 2 2" xfId="3"/>
    <cellStyle name="Normal 3" xfId="4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342900</xdr:colOff>
          <xdr:row>42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285750</xdr:colOff>
      <xdr:row>1</xdr:row>
      <xdr:rowOff>73269</xdr:rowOff>
    </xdr:from>
    <xdr:to>
      <xdr:col>3</xdr:col>
      <xdr:colOff>1653687</xdr:colOff>
      <xdr:row>4</xdr:row>
      <xdr:rowOff>99838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97119"/>
          <a:ext cx="1891812" cy="8250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_Microsoft_Word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L30" sqref="L30"/>
    </sheetView>
  </sheetViews>
  <sheetFormatPr baseColWidth="10" defaultRowHeight="15"/>
  <sheetData/>
  <pageMargins left="0.31496062992125984" right="0.31496062992125984" top="0.55118110236220474" bottom="0.5511811023622047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8</xdr:col>
                <xdr:colOff>342900</xdr:colOff>
                <xdr:row>42</xdr:row>
                <xdr:rowOff>47625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97"/>
  <sheetViews>
    <sheetView showZeros="0" tabSelected="1" view="pageBreakPreview" topLeftCell="C58" zoomScale="115" zoomScaleNormal="130" zoomScaleSheetLayoutView="115" workbookViewId="0">
      <selection activeCell="K87" sqref="K87"/>
    </sheetView>
  </sheetViews>
  <sheetFormatPr baseColWidth="10" defaultColWidth="9.140625" defaultRowHeight="15"/>
  <cols>
    <col min="1" max="1" width="12.7109375" style="1" hidden="1" customWidth="1"/>
    <col min="2" max="2" width="10.7109375" style="1" hidden="1" customWidth="1"/>
    <col min="3" max="3" width="7.85546875" style="1" customWidth="1"/>
    <col min="4" max="4" width="85.7109375" style="1" customWidth="1"/>
    <col min="5" max="5" width="7.7109375" style="1" customWidth="1"/>
    <col min="6" max="6" width="10" style="76" customWidth="1"/>
    <col min="7" max="8" width="13.7109375" style="1" customWidth="1"/>
    <col min="9" max="16384" width="9.140625" style="1"/>
  </cols>
  <sheetData>
    <row r="1" spans="1:14" ht="25.9" customHeight="1" thickTop="1">
      <c r="A1" s="2"/>
      <c r="B1" s="2"/>
      <c r="C1" s="3"/>
      <c r="D1" s="4"/>
      <c r="E1" s="4"/>
      <c r="F1" s="75"/>
      <c r="G1" s="96"/>
      <c r="H1" s="97"/>
    </row>
    <row r="2" spans="1:14" ht="21" customHeight="1">
      <c r="A2" s="2"/>
      <c r="B2" s="2"/>
      <c r="C2" s="98" t="s">
        <v>3</v>
      </c>
      <c r="D2" s="99"/>
      <c r="E2" s="99"/>
      <c r="F2" s="99"/>
      <c r="G2" s="99"/>
      <c r="H2" s="100"/>
    </row>
    <row r="3" spans="1:14" ht="21" customHeight="1">
      <c r="A3" s="2"/>
      <c r="B3" s="2"/>
      <c r="C3" s="98" t="s">
        <v>4</v>
      </c>
      <c r="D3" s="104"/>
      <c r="E3" s="104"/>
      <c r="F3" s="104"/>
      <c r="G3" s="104"/>
      <c r="H3" s="100"/>
    </row>
    <row r="4" spans="1:14" ht="21" customHeight="1">
      <c r="A4" s="2"/>
      <c r="B4" s="2"/>
      <c r="C4" s="101" t="s">
        <v>30</v>
      </c>
      <c r="D4" s="102"/>
      <c r="E4" s="102"/>
      <c r="F4" s="102"/>
      <c r="G4" s="102"/>
      <c r="H4" s="103"/>
    </row>
    <row r="5" spans="1:14">
      <c r="A5" s="2"/>
      <c r="B5" s="2"/>
      <c r="C5" s="101"/>
      <c r="D5" s="102"/>
      <c r="E5" s="102"/>
      <c r="F5" s="102"/>
      <c r="G5" s="102"/>
      <c r="H5" s="103"/>
    </row>
    <row r="6" spans="1:14">
      <c r="A6" s="2"/>
      <c r="B6" s="2"/>
      <c r="C6" s="101" t="s">
        <v>36</v>
      </c>
      <c r="D6" s="102"/>
      <c r="E6" s="102"/>
      <c r="F6" s="102"/>
      <c r="G6" s="102"/>
      <c r="H6" s="103"/>
    </row>
    <row r="7" spans="1:14" ht="6" customHeight="1">
      <c r="A7" s="2"/>
      <c r="B7" s="2"/>
      <c r="C7" s="5"/>
      <c r="D7" s="94"/>
      <c r="E7" s="94"/>
      <c r="F7" s="94"/>
      <c r="G7" s="94"/>
      <c r="H7" s="95"/>
    </row>
    <row r="8" spans="1:14" ht="15" customHeight="1">
      <c r="A8" s="2"/>
      <c r="B8" s="2"/>
      <c r="C8" s="105" t="s">
        <v>40</v>
      </c>
      <c r="D8" s="94"/>
      <c r="E8" s="94"/>
      <c r="F8" s="94"/>
      <c r="G8" s="94"/>
      <c r="H8" s="95"/>
    </row>
    <row r="9" spans="1:14" ht="18.95" customHeight="1">
      <c r="A9" s="2"/>
      <c r="B9" s="2"/>
      <c r="C9" s="105" t="s">
        <v>5</v>
      </c>
      <c r="D9" s="94"/>
      <c r="E9" s="94"/>
      <c r="F9" s="94"/>
      <c r="G9" s="94"/>
      <c r="H9" s="95"/>
    </row>
    <row r="10" spans="1:14" ht="8.25" customHeight="1" thickBot="1">
      <c r="A10" s="2"/>
      <c r="B10" s="2"/>
      <c r="C10" s="106"/>
      <c r="D10" s="107"/>
      <c r="E10" s="107"/>
      <c r="F10" s="107"/>
      <c r="G10" s="107"/>
      <c r="H10" s="108"/>
    </row>
    <row r="11" spans="1:14" ht="15.6" customHeight="1" thickTop="1">
      <c r="A11" s="2"/>
      <c r="B11" s="2"/>
      <c r="D11" s="6"/>
      <c r="G11" s="109"/>
      <c r="H11" s="109"/>
    </row>
    <row r="12" spans="1:14" ht="15" customHeight="1">
      <c r="A12" s="2"/>
      <c r="B12" s="2"/>
      <c r="C12" s="110" t="s">
        <v>6</v>
      </c>
      <c r="D12" s="110" t="s">
        <v>7</v>
      </c>
      <c r="E12" s="110" t="s">
        <v>0</v>
      </c>
      <c r="F12" s="111" t="s">
        <v>1</v>
      </c>
      <c r="G12" s="112" t="s">
        <v>2</v>
      </c>
      <c r="H12" s="113"/>
    </row>
    <row r="13" spans="1:14" ht="15" customHeight="1">
      <c r="A13" s="2"/>
      <c r="B13" s="2"/>
      <c r="C13" s="110"/>
      <c r="D13" s="110"/>
      <c r="E13" s="110"/>
      <c r="F13" s="111"/>
      <c r="G13" s="7" t="s">
        <v>0</v>
      </c>
      <c r="H13" s="7" t="s">
        <v>8</v>
      </c>
    </row>
    <row r="14" spans="1:14" hidden="1">
      <c r="A14" s="8">
        <v>0</v>
      </c>
      <c r="B14" s="9"/>
      <c r="C14" s="10"/>
      <c r="D14" s="11"/>
      <c r="E14" s="10"/>
      <c r="F14" s="77"/>
      <c r="G14" s="12"/>
      <c r="H14" s="12"/>
    </row>
    <row r="15" spans="1:14" hidden="1">
      <c r="A15" s="13"/>
      <c r="B15" s="14"/>
      <c r="C15" s="10"/>
      <c r="D15" s="11"/>
      <c r="E15" s="10"/>
      <c r="F15" s="77"/>
      <c r="G15" s="12"/>
      <c r="H15" s="12"/>
    </row>
    <row r="16" spans="1:14">
      <c r="A16" s="13">
        <v>0</v>
      </c>
      <c r="B16" s="14"/>
      <c r="C16" s="15"/>
      <c r="D16" s="16" t="s">
        <v>41</v>
      </c>
      <c r="E16" s="17"/>
      <c r="F16" s="78"/>
      <c r="G16" s="18"/>
      <c r="H16" s="18"/>
      <c r="M16" s="19"/>
      <c r="N16" s="20"/>
    </row>
    <row r="17" spans="1:14" ht="21" customHeight="1">
      <c r="A17" s="13"/>
      <c r="B17" s="14"/>
      <c r="C17" s="21"/>
      <c r="D17" s="22" t="s">
        <v>12</v>
      </c>
      <c r="E17" s="21"/>
      <c r="F17" s="79"/>
      <c r="G17" s="23"/>
      <c r="H17" s="23"/>
      <c r="M17" s="19"/>
      <c r="N17" s="20"/>
    </row>
    <row r="18" spans="1:14" ht="6.75" customHeight="1">
      <c r="A18" s="13"/>
      <c r="B18" s="14"/>
      <c r="C18" s="10"/>
      <c r="D18" s="11"/>
      <c r="E18" s="10"/>
      <c r="F18" s="77"/>
      <c r="G18" s="12"/>
      <c r="H18" s="12"/>
    </row>
    <row r="19" spans="1:14" ht="6.75" customHeight="1">
      <c r="A19" s="13"/>
      <c r="B19" s="14"/>
      <c r="C19" s="10"/>
      <c r="D19" s="11"/>
      <c r="E19" s="21"/>
      <c r="F19" s="79"/>
      <c r="G19" s="24"/>
      <c r="H19" s="25"/>
    </row>
    <row r="20" spans="1:14" s="63" customFormat="1">
      <c r="A20" s="59">
        <v>0</v>
      </c>
      <c r="B20" s="60"/>
      <c r="C20" s="45" t="s">
        <v>13</v>
      </c>
      <c r="D20" s="65" t="s">
        <v>37</v>
      </c>
      <c r="E20" s="61"/>
      <c r="F20" s="80"/>
      <c r="G20" s="62"/>
      <c r="H20" s="62"/>
    </row>
    <row r="21" spans="1:14" s="63" customFormat="1" ht="12" customHeight="1">
      <c r="A21" s="59"/>
      <c r="B21" s="87"/>
      <c r="C21" s="52" t="s">
        <v>15</v>
      </c>
      <c r="D21" s="27" t="s">
        <v>95</v>
      </c>
      <c r="E21" s="49" t="s">
        <v>43</v>
      </c>
      <c r="F21" s="73">
        <f>10.4*2.5</f>
        <v>26</v>
      </c>
      <c r="G21" s="88"/>
      <c r="H21" s="88"/>
    </row>
    <row r="22" spans="1:14" s="51" customFormat="1" ht="12">
      <c r="A22" s="46"/>
      <c r="B22" s="47"/>
      <c r="C22" s="52" t="s">
        <v>16</v>
      </c>
      <c r="D22" s="27" t="s">
        <v>42</v>
      </c>
      <c r="E22" s="49" t="s">
        <v>43</v>
      </c>
      <c r="F22" s="73">
        <f>13.75*2.5</f>
        <v>34.375</v>
      </c>
      <c r="G22" s="50"/>
      <c r="H22" s="50"/>
    </row>
    <row r="23" spans="1:14" s="51" customFormat="1" ht="12">
      <c r="A23" s="46"/>
      <c r="B23" s="47"/>
      <c r="C23" s="52" t="s">
        <v>17</v>
      </c>
      <c r="D23" s="27" t="s">
        <v>44</v>
      </c>
      <c r="E23" s="49" t="s">
        <v>43</v>
      </c>
      <c r="F23" s="73">
        <f>(15.9*2.5)+14.96</f>
        <v>54.71</v>
      </c>
      <c r="G23" s="50"/>
      <c r="H23" s="50"/>
    </row>
    <row r="24" spans="1:14" s="51" customFormat="1" ht="12">
      <c r="A24" s="46"/>
      <c r="B24" s="47"/>
      <c r="C24" s="52" t="s">
        <v>18</v>
      </c>
      <c r="D24" s="27" t="s">
        <v>45</v>
      </c>
      <c r="E24" s="49" t="s">
        <v>43</v>
      </c>
      <c r="F24" s="73">
        <f>(18.76*2.5)-((1.335+5.225+1.31+4.1)*2.5)</f>
        <v>16.975000000000009</v>
      </c>
      <c r="G24" s="50"/>
      <c r="H24" s="50"/>
    </row>
    <row r="25" spans="1:14" s="51" customFormat="1" ht="12">
      <c r="A25" s="46"/>
      <c r="B25" s="56"/>
      <c r="C25" s="52" t="s">
        <v>19</v>
      </c>
      <c r="D25" s="27" t="s">
        <v>46</v>
      </c>
      <c r="E25" s="49" t="s">
        <v>43</v>
      </c>
      <c r="F25" s="73">
        <f>(19.72*2.5)-((3.04+0.57+0.57+3.15+3.15+1.6)*2.5)</f>
        <v>19.099999999999998</v>
      </c>
      <c r="G25" s="68"/>
      <c r="H25" s="68"/>
    </row>
    <row r="26" spans="1:14" s="51" customFormat="1" ht="12">
      <c r="A26" s="46"/>
      <c r="B26" s="47"/>
      <c r="C26" s="53" t="s">
        <v>20</v>
      </c>
      <c r="D26" s="27" t="s">
        <v>48</v>
      </c>
      <c r="E26" s="49" t="s">
        <v>43</v>
      </c>
      <c r="F26" s="73">
        <f>(15.9*2.5)+15</f>
        <v>54.75</v>
      </c>
      <c r="G26" s="50"/>
      <c r="H26" s="50"/>
    </row>
    <row r="27" spans="1:14" s="51" customFormat="1" ht="12">
      <c r="A27" s="46"/>
      <c r="B27" s="47"/>
      <c r="C27" s="52" t="s">
        <v>49</v>
      </c>
      <c r="D27" s="27" t="s">
        <v>47</v>
      </c>
      <c r="E27" s="49" t="s">
        <v>43</v>
      </c>
      <c r="F27" s="73">
        <f>18*2.5</f>
        <v>45</v>
      </c>
      <c r="G27" s="54"/>
      <c r="H27" s="55"/>
    </row>
    <row r="28" spans="1:14" s="51" customFormat="1" ht="12">
      <c r="A28" s="46"/>
      <c r="B28" s="56"/>
      <c r="C28" s="52" t="s">
        <v>50</v>
      </c>
      <c r="D28" s="27" t="s">
        <v>93</v>
      </c>
      <c r="E28" s="49" t="s">
        <v>43</v>
      </c>
      <c r="F28" s="73">
        <f>13.63*2.5</f>
        <v>34.075000000000003</v>
      </c>
      <c r="G28" s="57"/>
      <c r="H28" s="58"/>
    </row>
    <row r="29" spans="1:14" s="51" customFormat="1" ht="12">
      <c r="A29" s="46"/>
      <c r="B29" s="56"/>
      <c r="C29" s="52" t="s">
        <v>60</v>
      </c>
      <c r="D29" s="27" t="s">
        <v>52</v>
      </c>
      <c r="E29" s="49" t="s">
        <v>43</v>
      </c>
      <c r="F29" s="73">
        <f>(15.9*2.5)+14.97</f>
        <v>54.72</v>
      </c>
      <c r="G29" s="68"/>
      <c r="H29" s="68"/>
    </row>
    <row r="30" spans="1:14" s="51" customFormat="1" ht="12">
      <c r="A30" s="46"/>
      <c r="B30" s="47"/>
      <c r="C30" s="52" t="s">
        <v>142</v>
      </c>
      <c r="D30" s="27" t="s">
        <v>143</v>
      </c>
      <c r="E30" s="49" t="s">
        <v>43</v>
      </c>
      <c r="F30" s="73">
        <v>26.11</v>
      </c>
      <c r="G30" s="50"/>
      <c r="H30" s="50"/>
    </row>
    <row r="31" spans="1:14" s="51" customFormat="1" ht="12">
      <c r="A31" s="46"/>
      <c r="B31" s="56"/>
      <c r="C31" s="52"/>
      <c r="D31" s="33"/>
      <c r="E31" s="49"/>
      <c r="F31" s="81"/>
      <c r="G31" s="68"/>
      <c r="H31" s="68"/>
    </row>
    <row r="32" spans="1:14" s="63" customFormat="1">
      <c r="A32" s="59"/>
      <c r="B32" s="60"/>
      <c r="C32" s="64" t="s">
        <v>14</v>
      </c>
      <c r="D32" s="65" t="s">
        <v>38</v>
      </c>
      <c r="E32" s="61"/>
      <c r="F32" s="80"/>
      <c r="G32" s="62"/>
      <c r="H32" s="62"/>
    </row>
    <row r="33" spans="1:8" s="51" customFormat="1" ht="12">
      <c r="A33" s="46"/>
      <c r="B33" s="47"/>
      <c r="C33" s="52" t="s">
        <v>21</v>
      </c>
      <c r="D33" s="27" t="s">
        <v>51</v>
      </c>
      <c r="E33" s="49" t="s">
        <v>43</v>
      </c>
      <c r="F33" s="73">
        <f>13.63*2.5</f>
        <v>34.075000000000003</v>
      </c>
      <c r="G33" s="54"/>
      <c r="H33" s="55"/>
    </row>
    <row r="34" spans="1:8" s="51" customFormat="1" ht="12">
      <c r="A34" s="46"/>
      <c r="B34" s="56"/>
      <c r="C34" s="52" t="s">
        <v>77</v>
      </c>
      <c r="D34" s="27" t="s">
        <v>53</v>
      </c>
      <c r="E34" s="49" t="s">
        <v>43</v>
      </c>
      <c r="F34" s="73">
        <f>(15.87*2.5)+14.97</f>
        <v>54.644999999999996</v>
      </c>
      <c r="G34" s="57"/>
      <c r="H34" s="58"/>
    </row>
    <row r="35" spans="1:8" s="51" customFormat="1" ht="12">
      <c r="A35" s="46"/>
      <c r="B35" s="56"/>
      <c r="C35" s="52" t="s">
        <v>78</v>
      </c>
      <c r="D35" s="27" t="s">
        <v>54</v>
      </c>
      <c r="E35" s="49" t="s">
        <v>43</v>
      </c>
      <c r="F35" s="73">
        <f>(20.33*2.5)-((6.51+1.335+5.948+0.8+0.9)*2.5)</f>
        <v>12.092499999999994</v>
      </c>
      <c r="G35" s="57"/>
      <c r="H35" s="58"/>
    </row>
    <row r="36" spans="1:8" s="51" customFormat="1" ht="12">
      <c r="A36" s="46"/>
      <c r="B36" s="47"/>
      <c r="C36" s="52" t="s">
        <v>79</v>
      </c>
      <c r="D36" s="27" t="s">
        <v>55</v>
      </c>
      <c r="E36" s="49" t="s">
        <v>43</v>
      </c>
      <c r="F36" s="73">
        <f>(19.72*2.5)-((3.125+3.125+5.84)*2.5)</f>
        <v>19.074999999999996</v>
      </c>
      <c r="G36" s="54"/>
      <c r="H36" s="55"/>
    </row>
    <row r="37" spans="1:8" s="51" customFormat="1" ht="12">
      <c r="A37" s="46"/>
      <c r="B37" s="56"/>
      <c r="C37" s="52" t="s">
        <v>80</v>
      </c>
      <c r="D37" s="27" t="s">
        <v>56</v>
      </c>
      <c r="E37" s="49" t="s">
        <v>43</v>
      </c>
      <c r="F37" s="73">
        <f>(15.9*2.5)+14.98</f>
        <v>54.730000000000004</v>
      </c>
      <c r="G37" s="57"/>
      <c r="H37" s="58"/>
    </row>
    <row r="38" spans="1:8" s="51" customFormat="1" ht="12">
      <c r="A38" s="46"/>
      <c r="B38" s="56"/>
      <c r="C38" s="53" t="s">
        <v>81</v>
      </c>
      <c r="D38" s="27" t="s">
        <v>57</v>
      </c>
      <c r="E38" s="49" t="s">
        <v>43</v>
      </c>
      <c r="F38" s="73">
        <f>18*2.5</f>
        <v>45</v>
      </c>
      <c r="G38" s="57"/>
      <c r="H38" s="58"/>
    </row>
    <row r="39" spans="1:8" s="51" customFormat="1" ht="12">
      <c r="A39" s="46"/>
      <c r="B39" s="56"/>
      <c r="C39" s="52" t="s">
        <v>82</v>
      </c>
      <c r="D39" s="27" t="s">
        <v>58</v>
      </c>
      <c r="E39" s="49" t="s">
        <v>43</v>
      </c>
      <c r="F39" s="73">
        <f>(16.02*2.5)+15.08</f>
        <v>55.129999999999995</v>
      </c>
      <c r="G39" s="57"/>
      <c r="H39" s="58"/>
    </row>
    <row r="40" spans="1:8" s="63" customFormat="1" ht="12" customHeight="1">
      <c r="A40" s="59"/>
      <c r="B40" s="60"/>
      <c r="C40" s="52" t="s">
        <v>83</v>
      </c>
      <c r="D40" s="27" t="s">
        <v>59</v>
      </c>
      <c r="E40" s="49" t="s">
        <v>43</v>
      </c>
      <c r="F40" s="73">
        <f>13.61*2.5</f>
        <v>34.024999999999999</v>
      </c>
      <c r="G40" s="66"/>
      <c r="H40" s="67"/>
    </row>
    <row r="41" spans="1:8" s="51" customFormat="1" ht="12">
      <c r="A41" s="46"/>
      <c r="B41" s="47"/>
      <c r="C41" s="52" t="s">
        <v>84</v>
      </c>
      <c r="D41" s="27" t="s">
        <v>94</v>
      </c>
      <c r="E41" s="49" t="s">
        <v>43</v>
      </c>
      <c r="F41" s="73">
        <f>(30.08*2.5)-(19.2*2)</f>
        <v>36.79999999999999</v>
      </c>
      <c r="G41" s="54"/>
      <c r="H41" s="55"/>
    </row>
    <row r="42" spans="1:8" s="51" customFormat="1" ht="12">
      <c r="A42" s="46"/>
      <c r="B42" s="47"/>
      <c r="C42" s="52" t="s">
        <v>144</v>
      </c>
      <c r="D42" s="27" t="s">
        <v>145</v>
      </c>
      <c r="E42" s="49" t="s">
        <v>43</v>
      </c>
      <c r="F42" s="73">
        <v>26.11</v>
      </c>
      <c r="G42" s="50"/>
      <c r="H42" s="50"/>
    </row>
    <row r="43" spans="1:8" s="51" customFormat="1" ht="12">
      <c r="A43" s="46"/>
      <c r="B43" s="56"/>
      <c r="C43" s="52"/>
      <c r="D43" s="33"/>
      <c r="E43" s="49"/>
      <c r="F43" s="81"/>
      <c r="G43" s="68"/>
      <c r="H43" s="68"/>
    </row>
    <row r="44" spans="1:8" ht="15.75" customHeight="1">
      <c r="A44" s="13"/>
      <c r="B44" s="14"/>
      <c r="C44" s="64" t="s">
        <v>26</v>
      </c>
      <c r="D44" s="65" t="s">
        <v>39</v>
      </c>
      <c r="E44" s="49"/>
      <c r="F44" s="81"/>
      <c r="G44" s="30"/>
      <c r="H44" s="31"/>
    </row>
    <row r="45" spans="1:8" ht="12" customHeight="1">
      <c r="A45" s="13"/>
      <c r="B45" s="32"/>
      <c r="C45" s="52" t="s">
        <v>27</v>
      </c>
      <c r="D45" s="27" t="s">
        <v>61</v>
      </c>
      <c r="E45" s="49" t="s">
        <v>43</v>
      </c>
      <c r="F45" s="73">
        <f>13.63*2.5</f>
        <v>34.075000000000003</v>
      </c>
      <c r="G45" s="30"/>
      <c r="H45" s="31"/>
    </row>
    <row r="46" spans="1:8" ht="12" customHeight="1">
      <c r="A46" s="13"/>
      <c r="B46" s="32"/>
      <c r="C46" s="52" t="s">
        <v>85</v>
      </c>
      <c r="D46" s="27" t="s">
        <v>62</v>
      </c>
      <c r="E46" s="49" t="s">
        <v>43</v>
      </c>
      <c r="F46" s="73">
        <f>(15.9*2.5)+14.9</f>
        <v>54.65</v>
      </c>
      <c r="G46" s="30"/>
      <c r="H46" s="31"/>
    </row>
    <row r="47" spans="1:8" ht="12" customHeight="1">
      <c r="A47" s="13"/>
      <c r="B47" s="32"/>
      <c r="C47" s="52" t="s">
        <v>86</v>
      </c>
      <c r="D47" s="27" t="s">
        <v>63</v>
      </c>
      <c r="E47" s="49" t="s">
        <v>43</v>
      </c>
      <c r="F47" s="73">
        <f>(18.71*2.5)-((1.31+6.51+2.26+1.6)*2.5)</f>
        <v>17.575000000000006</v>
      </c>
      <c r="G47" s="30"/>
      <c r="H47" s="31"/>
    </row>
    <row r="48" spans="1:8" ht="12" customHeight="1">
      <c r="A48" s="13"/>
      <c r="B48" s="32"/>
      <c r="C48" s="52" t="s">
        <v>87</v>
      </c>
      <c r="D48" s="27" t="s">
        <v>64</v>
      </c>
      <c r="E48" s="49" t="s">
        <v>43</v>
      </c>
      <c r="F48" s="73">
        <f>(19.72*2.5)-((3.15+3.15+7.3)*2.5)</f>
        <v>15.299999999999997</v>
      </c>
      <c r="G48" s="30"/>
      <c r="H48" s="31"/>
    </row>
    <row r="49" spans="1:8" ht="12" customHeight="1">
      <c r="A49" s="13"/>
      <c r="B49" s="32"/>
      <c r="C49" s="52" t="s">
        <v>88</v>
      </c>
      <c r="D49" s="27" t="s">
        <v>65</v>
      </c>
      <c r="E49" s="49" t="s">
        <v>43</v>
      </c>
      <c r="F49" s="73">
        <f>18*2.5</f>
        <v>45</v>
      </c>
      <c r="G49" s="30"/>
      <c r="H49" s="31"/>
    </row>
    <row r="50" spans="1:8" ht="12" customHeight="1">
      <c r="A50" s="13"/>
      <c r="B50" s="32"/>
      <c r="C50" s="53" t="s">
        <v>89</v>
      </c>
      <c r="D50" s="27" t="s">
        <v>66</v>
      </c>
      <c r="E50" s="49" t="s">
        <v>43</v>
      </c>
      <c r="F50" s="73">
        <f>(15.9*2.5)+14.95</f>
        <v>54.7</v>
      </c>
      <c r="G50" s="30"/>
      <c r="H50" s="31"/>
    </row>
    <row r="51" spans="1:8" ht="12" customHeight="1">
      <c r="A51" s="13"/>
      <c r="B51" s="32"/>
      <c r="C51" s="52" t="s">
        <v>90</v>
      </c>
      <c r="D51" s="27" t="s">
        <v>67</v>
      </c>
      <c r="E51" s="49" t="s">
        <v>43</v>
      </c>
      <c r="F51" s="73">
        <f>(15.9*2.5)+14.92</f>
        <v>54.67</v>
      </c>
      <c r="G51" s="30"/>
      <c r="H51" s="31"/>
    </row>
    <row r="52" spans="1:8" ht="12" customHeight="1">
      <c r="A52" s="13"/>
      <c r="B52" s="32"/>
      <c r="C52" s="52" t="s">
        <v>91</v>
      </c>
      <c r="D52" s="27" t="s">
        <v>68</v>
      </c>
      <c r="E52" s="49" t="s">
        <v>43</v>
      </c>
      <c r="F52" s="73">
        <f>13.75*2.5</f>
        <v>34.375</v>
      </c>
      <c r="G52" s="30"/>
      <c r="H52" s="31"/>
    </row>
    <row r="53" spans="1:8" ht="12" customHeight="1">
      <c r="A53" s="13"/>
      <c r="B53" s="32"/>
      <c r="C53" s="52" t="s">
        <v>92</v>
      </c>
      <c r="D53" s="27" t="s">
        <v>96</v>
      </c>
      <c r="E53" s="49" t="s">
        <v>43</v>
      </c>
      <c r="F53" s="73">
        <f>10.4*2.5</f>
        <v>26</v>
      </c>
      <c r="G53" s="30"/>
      <c r="H53" s="31"/>
    </row>
    <row r="54" spans="1:8" s="51" customFormat="1" ht="12">
      <c r="A54" s="46"/>
      <c r="B54" s="47"/>
      <c r="C54" s="52" t="s">
        <v>146</v>
      </c>
      <c r="D54" s="27" t="s">
        <v>145</v>
      </c>
      <c r="E54" s="49" t="s">
        <v>43</v>
      </c>
      <c r="F54" s="73">
        <v>26.11</v>
      </c>
      <c r="G54" s="50"/>
      <c r="H54" s="50"/>
    </row>
    <row r="55" spans="1:8" s="51" customFormat="1" ht="12">
      <c r="A55" s="46"/>
      <c r="B55" s="56"/>
      <c r="C55" s="52"/>
      <c r="D55" s="33"/>
      <c r="E55" s="49"/>
      <c r="F55" s="81"/>
      <c r="G55" s="68"/>
      <c r="H55" s="68"/>
    </row>
    <row r="56" spans="1:8" ht="15.75" customHeight="1">
      <c r="A56" s="13"/>
      <c r="B56" s="14"/>
      <c r="C56" s="64" t="s">
        <v>28</v>
      </c>
      <c r="D56" s="65" t="s">
        <v>76</v>
      </c>
      <c r="E56" s="49"/>
      <c r="F56" s="81"/>
      <c r="G56" s="30"/>
      <c r="H56" s="31"/>
    </row>
    <row r="57" spans="1:8" ht="12" customHeight="1">
      <c r="C57" s="53" t="s">
        <v>29</v>
      </c>
      <c r="D57" s="33" t="s">
        <v>97</v>
      </c>
      <c r="E57" s="49" t="s">
        <v>43</v>
      </c>
      <c r="F57" s="81">
        <v>110</v>
      </c>
      <c r="G57" s="74"/>
      <c r="H57" s="31"/>
    </row>
    <row r="58" spans="1:8" ht="12" customHeight="1">
      <c r="C58" s="48"/>
      <c r="D58" s="33"/>
      <c r="E58" s="49"/>
      <c r="F58" s="81"/>
      <c r="G58" s="74"/>
      <c r="H58" s="31"/>
    </row>
    <row r="59" spans="1:8">
      <c r="C59" s="71" t="s">
        <v>31</v>
      </c>
      <c r="D59" s="65" t="s">
        <v>131</v>
      </c>
      <c r="E59" s="28"/>
      <c r="F59" s="29"/>
      <c r="G59" s="74"/>
      <c r="H59" s="31"/>
    </row>
    <row r="60" spans="1:8">
      <c r="C60" s="52" t="s">
        <v>32</v>
      </c>
      <c r="D60" s="27" t="s">
        <v>98</v>
      </c>
      <c r="E60" s="49" t="s">
        <v>43</v>
      </c>
      <c r="F60" s="73">
        <f>(14.73*2.5)+13.77</f>
        <v>50.594999999999999</v>
      </c>
      <c r="G60" s="74"/>
      <c r="H60" s="31"/>
    </row>
    <row r="61" spans="1:8">
      <c r="C61" s="52" t="s">
        <v>33</v>
      </c>
      <c r="D61" s="27" t="s">
        <v>99</v>
      </c>
      <c r="E61" s="49" t="s">
        <v>43</v>
      </c>
      <c r="F61" s="73">
        <f>(14.73*2.5)+13.77</f>
        <v>50.594999999999999</v>
      </c>
      <c r="G61" s="74"/>
      <c r="H61" s="31"/>
    </row>
    <row r="62" spans="1:8">
      <c r="C62" s="52" t="s">
        <v>114</v>
      </c>
      <c r="D62" s="27" t="s">
        <v>100</v>
      </c>
      <c r="E62" s="49" t="s">
        <v>43</v>
      </c>
      <c r="F62" s="73">
        <f>(14.73*2.5)+13.77</f>
        <v>50.594999999999999</v>
      </c>
      <c r="G62" s="74"/>
      <c r="H62" s="31"/>
    </row>
    <row r="63" spans="1:8">
      <c r="C63" s="52" t="s">
        <v>115</v>
      </c>
      <c r="D63" s="27" t="s">
        <v>101</v>
      </c>
      <c r="E63" s="49" t="s">
        <v>43</v>
      </c>
      <c r="F63" s="73">
        <f t="shared" ref="F63:F68" si="0">(14.73*2.5)+13.77</f>
        <v>50.594999999999999</v>
      </c>
      <c r="G63" s="74"/>
      <c r="H63" s="31"/>
    </row>
    <row r="64" spans="1:8">
      <c r="C64" s="52" t="s">
        <v>116</v>
      </c>
      <c r="D64" s="27" t="s">
        <v>102</v>
      </c>
      <c r="E64" s="49" t="s">
        <v>43</v>
      </c>
      <c r="F64" s="73">
        <f t="shared" si="0"/>
        <v>50.594999999999999</v>
      </c>
      <c r="G64" s="74"/>
      <c r="H64" s="31"/>
    </row>
    <row r="65" spans="3:8">
      <c r="C65" s="52" t="s">
        <v>117</v>
      </c>
      <c r="D65" s="27" t="s">
        <v>103</v>
      </c>
      <c r="E65" s="49" t="s">
        <v>43</v>
      </c>
      <c r="F65" s="73">
        <f t="shared" si="0"/>
        <v>50.594999999999999</v>
      </c>
      <c r="G65" s="74"/>
      <c r="H65" s="31"/>
    </row>
    <row r="66" spans="3:8">
      <c r="C66" s="52" t="s">
        <v>110</v>
      </c>
      <c r="D66" s="27" t="s">
        <v>104</v>
      </c>
      <c r="E66" s="49" t="s">
        <v>43</v>
      </c>
      <c r="F66" s="73">
        <f t="shared" si="0"/>
        <v>50.594999999999999</v>
      </c>
      <c r="G66" s="74"/>
      <c r="H66" s="31"/>
    </row>
    <row r="67" spans="3:8">
      <c r="C67" s="52" t="s">
        <v>111</v>
      </c>
      <c r="D67" s="27" t="s">
        <v>105</v>
      </c>
      <c r="E67" s="49" t="s">
        <v>43</v>
      </c>
      <c r="F67" s="73">
        <f t="shared" si="0"/>
        <v>50.594999999999999</v>
      </c>
      <c r="G67" s="74"/>
      <c r="H67" s="31"/>
    </row>
    <row r="68" spans="3:8">
      <c r="C68" s="52" t="s">
        <v>112</v>
      </c>
      <c r="D68" s="27" t="s">
        <v>106</v>
      </c>
      <c r="E68" s="49" t="s">
        <v>43</v>
      </c>
      <c r="F68" s="73">
        <f t="shared" si="0"/>
        <v>50.594999999999999</v>
      </c>
      <c r="G68" s="74"/>
      <c r="H68" s="31"/>
    </row>
    <row r="69" spans="3:8">
      <c r="C69" s="52" t="s">
        <v>113</v>
      </c>
      <c r="D69" s="27" t="s">
        <v>107</v>
      </c>
      <c r="E69" s="49" t="s">
        <v>43</v>
      </c>
      <c r="F69" s="73">
        <f>(12.78*2.5)+9.56</f>
        <v>41.51</v>
      </c>
      <c r="G69" s="74"/>
      <c r="H69" s="31"/>
    </row>
    <row r="70" spans="3:8">
      <c r="C70" s="52" t="s">
        <v>34</v>
      </c>
      <c r="D70" s="27" t="s">
        <v>108</v>
      </c>
      <c r="E70" s="49" t="s">
        <v>43</v>
      </c>
      <c r="F70" s="73">
        <f>(15.84*2.5)+15.68</f>
        <v>55.28</v>
      </c>
      <c r="G70" s="74"/>
      <c r="H70" s="31"/>
    </row>
    <row r="71" spans="3:8">
      <c r="C71" s="52" t="s">
        <v>35</v>
      </c>
      <c r="D71" s="27" t="s">
        <v>109</v>
      </c>
      <c r="E71" s="49" t="s">
        <v>43</v>
      </c>
      <c r="F71" s="73">
        <f>(16.28*2.5)+15.6</f>
        <v>56.300000000000004</v>
      </c>
      <c r="G71" s="74"/>
      <c r="H71" s="31"/>
    </row>
    <row r="72" spans="3:8">
      <c r="C72" s="52" t="s">
        <v>132</v>
      </c>
      <c r="D72" s="27" t="s">
        <v>141</v>
      </c>
      <c r="E72" s="49" t="s">
        <v>43</v>
      </c>
      <c r="F72" s="73">
        <v>10.5</v>
      </c>
      <c r="G72" s="74"/>
      <c r="H72" s="31"/>
    </row>
    <row r="73" spans="3:8">
      <c r="C73" s="52" t="s">
        <v>134</v>
      </c>
      <c r="D73" s="27" t="s">
        <v>147</v>
      </c>
      <c r="E73" s="49" t="s">
        <v>43</v>
      </c>
      <c r="F73" s="73">
        <v>6.1</v>
      </c>
      <c r="G73" s="74"/>
      <c r="H73" s="31"/>
    </row>
    <row r="74" spans="3:8">
      <c r="C74" s="52" t="s">
        <v>137</v>
      </c>
      <c r="D74" s="27" t="s">
        <v>148</v>
      </c>
      <c r="E74" s="49" t="s">
        <v>43</v>
      </c>
      <c r="F74" s="73">
        <v>2.8</v>
      </c>
      <c r="G74" s="74"/>
      <c r="H74" s="31"/>
    </row>
    <row r="75" spans="3:8">
      <c r="C75" s="52"/>
      <c r="D75" s="33"/>
      <c r="E75" s="49"/>
      <c r="F75" s="81"/>
      <c r="G75" s="74"/>
      <c r="H75" s="31"/>
    </row>
    <row r="76" spans="3:8">
      <c r="C76" s="71" t="s">
        <v>118</v>
      </c>
      <c r="D76" s="65" t="s">
        <v>140</v>
      </c>
      <c r="E76" s="28"/>
      <c r="F76" s="29"/>
      <c r="G76" s="74"/>
      <c r="H76" s="31"/>
    </row>
    <row r="77" spans="3:8">
      <c r="C77" s="52" t="s">
        <v>119</v>
      </c>
      <c r="D77" s="27" t="s">
        <v>133</v>
      </c>
      <c r="E77" s="49" t="s">
        <v>136</v>
      </c>
      <c r="F77" s="73">
        <v>1</v>
      </c>
      <c r="G77" s="74"/>
      <c r="H77" s="31"/>
    </row>
    <row r="78" spans="3:8">
      <c r="C78" s="52" t="s">
        <v>120</v>
      </c>
      <c r="D78" s="27" t="s">
        <v>135</v>
      </c>
      <c r="E78" s="49" t="s">
        <v>136</v>
      </c>
      <c r="F78" s="73">
        <v>1</v>
      </c>
      <c r="G78" s="74"/>
      <c r="H78" s="31"/>
    </row>
    <row r="79" spans="3:8">
      <c r="C79" s="52" t="s">
        <v>139</v>
      </c>
      <c r="D79" s="27" t="s">
        <v>138</v>
      </c>
      <c r="E79" s="49" t="s">
        <v>43</v>
      </c>
      <c r="F79" s="73">
        <f>((4.25+4+3.5)*2.5)-((2.5*2.45)*2)</f>
        <v>17.125</v>
      </c>
      <c r="G79" s="74"/>
      <c r="H79" s="31"/>
    </row>
    <row r="80" spans="3:8">
      <c r="C80" s="92"/>
      <c r="D80" s="93"/>
      <c r="E80" s="49"/>
      <c r="F80" s="83"/>
      <c r="G80" s="74"/>
      <c r="H80" s="31"/>
    </row>
    <row r="81" spans="1:8">
      <c r="C81" s="71" t="s">
        <v>121</v>
      </c>
      <c r="D81" s="69" t="s">
        <v>22</v>
      </c>
      <c r="E81" s="29"/>
      <c r="F81" s="82"/>
      <c r="G81" s="74"/>
      <c r="H81" s="31"/>
    </row>
    <row r="82" spans="1:8">
      <c r="C82" s="72" t="s">
        <v>122</v>
      </c>
      <c r="D82" s="70" t="s">
        <v>23</v>
      </c>
      <c r="E82" s="49" t="s">
        <v>24</v>
      </c>
      <c r="F82" s="83">
        <v>1</v>
      </c>
      <c r="G82" s="74"/>
      <c r="H82" s="31"/>
    </row>
    <row r="83" spans="1:8">
      <c r="C83" s="72" t="s">
        <v>123</v>
      </c>
      <c r="D83" s="70" t="s">
        <v>25</v>
      </c>
      <c r="E83" s="49" t="s">
        <v>24</v>
      </c>
      <c r="F83" s="83">
        <v>1</v>
      </c>
      <c r="G83" s="74"/>
      <c r="H83" s="31"/>
    </row>
    <row r="84" spans="1:8">
      <c r="C84" s="26"/>
      <c r="D84" s="22"/>
      <c r="E84" s="28"/>
      <c r="F84" s="82"/>
      <c r="G84" s="74"/>
      <c r="H84" s="31"/>
    </row>
    <row r="85" spans="1:8">
      <c r="A85" s="13"/>
      <c r="B85" s="32"/>
      <c r="C85" s="71" t="s">
        <v>124</v>
      </c>
      <c r="D85" s="69" t="s">
        <v>69</v>
      </c>
      <c r="E85" s="28"/>
      <c r="F85" s="29"/>
      <c r="G85" s="30"/>
      <c r="H85" s="31"/>
    </row>
    <row r="86" spans="1:8" s="63" customFormat="1" ht="12" customHeight="1">
      <c r="A86" s="59"/>
      <c r="B86" s="87"/>
      <c r="C86" s="52" t="s">
        <v>125</v>
      </c>
      <c r="D86" s="27" t="s">
        <v>70</v>
      </c>
      <c r="E86" s="49" t="s">
        <v>43</v>
      </c>
      <c r="F86" s="73">
        <f>(14.73*2.5)+13.77</f>
        <v>50.594999999999999</v>
      </c>
      <c r="G86" s="88"/>
      <c r="H86" s="88"/>
    </row>
    <row r="87" spans="1:8">
      <c r="A87" s="89"/>
      <c r="B87" s="90"/>
      <c r="C87" s="52" t="s">
        <v>126</v>
      </c>
      <c r="D87" s="27" t="s">
        <v>71</v>
      </c>
      <c r="E87" s="49" t="s">
        <v>43</v>
      </c>
      <c r="F87" s="91">
        <f>14.73*2.5</f>
        <v>36.825000000000003</v>
      </c>
      <c r="G87" s="74"/>
      <c r="H87" s="31"/>
    </row>
    <row r="88" spans="1:8">
      <c r="A88" s="89"/>
      <c r="B88" s="90"/>
      <c r="C88" s="52" t="s">
        <v>127</v>
      </c>
      <c r="D88" s="27" t="s">
        <v>72</v>
      </c>
      <c r="E88" s="49" t="s">
        <v>43</v>
      </c>
      <c r="F88" s="91">
        <f>9.76*2.5</f>
        <v>24.4</v>
      </c>
      <c r="G88" s="74"/>
      <c r="H88" s="31"/>
    </row>
    <row r="89" spans="1:8">
      <c r="A89" s="89"/>
      <c r="B89" s="90"/>
      <c r="C89" s="52" t="s">
        <v>128</v>
      </c>
      <c r="D89" s="27" t="s">
        <v>73</v>
      </c>
      <c r="E89" s="49" t="s">
        <v>43</v>
      </c>
      <c r="F89" s="73">
        <f>(12.78*2.5)+9.56</f>
        <v>41.51</v>
      </c>
      <c r="G89" s="74"/>
      <c r="H89" s="31"/>
    </row>
    <row r="90" spans="1:8">
      <c r="A90" s="89"/>
      <c r="B90" s="90"/>
      <c r="C90" s="52" t="s">
        <v>129</v>
      </c>
      <c r="D90" s="27" t="s">
        <v>74</v>
      </c>
      <c r="E90" s="49" t="s">
        <v>43</v>
      </c>
      <c r="F90" s="73">
        <f>(15.84*2.5)+15.68</f>
        <v>55.28</v>
      </c>
      <c r="G90" s="74"/>
      <c r="H90" s="31"/>
    </row>
    <row r="91" spans="1:8">
      <c r="A91" s="89"/>
      <c r="B91" s="90"/>
      <c r="C91" s="52" t="s">
        <v>130</v>
      </c>
      <c r="D91" s="27" t="s">
        <v>75</v>
      </c>
      <c r="E91" s="49" t="s">
        <v>43</v>
      </c>
      <c r="F91" s="73">
        <f>(16.28*2.5)+15.6</f>
        <v>56.300000000000004</v>
      </c>
      <c r="G91" s="74"/>
      <c r="H91" s="31"/>
    </row>
    <row r="92" spans="1:8">
      <c r="A92" s="89"/>
      <c r="B92" s="90"/>
      <c r="C92" s="52" t="s">
        <v>149</v>
      </c>
      <c r="D92" s="27" t="s">
        <v>151</v>
      </c>
      <c r="E92" s="49" t="s">
        <v>43</v>
      </c>
      <c r="F92" s="73">
        <f>(30.4*2.5)+15.6</f>
        <v>91.6</v>
      </c>
      <c r="G92" s="74"/>
      <c r="H92" s="31"/>
    </row>
    <row r="93" spans="1:8">
      <c r="A93" s="89"/>
      <c r="B93" s="90"/>
      <c r="C93" s="52" t="s">
        <v>150</v>
      </c>
      <c r="D93" s="27" t="s">
        <v>152</v>
      </c>
      <c r="E93" s="49" t="s">
        <v>43</v>
      </c>
      <c r="F93" s="73">
        <f>(56.94+44)*2.5</f>
        <v>252.35</v>
      </c>
      <c r="G93" s="74"/>
      <c r="H93" s="31"/>
    </row>
    <row r="94" spans="1:8">
      <c r="C94" s="28"/>
      <c r="D94" s="34"/>
      <c r="E94" s="28"/>
      <c r="F94" s="84"/>
      <c r="H94" s="31"/>
    </row>
    <row r="95" spans="1:8">
      <c r="C95" s="35"/>
      <c r="D95" s="36" t="s">
        <v>9</v>
      </c>
      <c r="E95" s="37"/>
      <c r="F95" s="85"/>
      <c r="G95" s="38"/>
      <c r="H95" s="39"/>
    </row>
    <row r="96" spans="1:8">
      <c r="C96" s="40"/>
      <c r="D96" s="41" t="s">
        <v>10</v>
      </c>
      <c r="E96" s="42"/>
      <c r="F96" s="86"/>
      <c r="G96" s="43"/>
      <c r="H96" s="44"/>
    </row>
    <row r="97" spans="3:8">
      <c r="C97" s="40"/>
      <c r="D97" s="41" t="s">
        <v>11</v>
      </c>
      <c r="E97" s="42"/>
      <c r="F97" s="86"/>
      <c r="G97" s="43"/>
      <c r="H97" s="44"/>
    </row>
  </sheetData>
  <mergeCells count="16">
    <mergeCell ref="C8:H8"/>
    <mergeCell ref="C9:H9"/>
    <mergeCell ref="C10:H10"/>
    <mergeCell ref="G11:H11"/>
    <mergeCell ref="C12:C13"/>
    <mergeCell ref="D12:D13"/>
    <mergeCell ref="E12:E13"/>
    <mergeCell ref="F12:F13"/>
    <mergeCell ref="G12:H12"/>
    <mergeCell ref="D7:H7"/>
    <mergeCell ref="G1:H1"/>
    <mergeCell ref="C2:H2"/>
    <mergeCell ref="C4:H4"/>
    <mergeCell ref="C5:H5"/>
    <mergeCell ref="C6:H6"/>
    <mergeCell ref="C3:H3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0" orientation="portrait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Devis</vt:lpstr>
      <vt:lpstr>Devis!Impression_des_titres</vt:lpstr>
      <vt:lpstr>Devis!Zone_d_impression</vt:lpstr>
    </vt:vector>
  </TitlesOfParts>
  <Company>CG25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Cart-lamy Pascal</dc:creator>
  <cp:lastModifiedBy>ssallet (B16133)</cp:lastModifiedBy>
  <cp:lastPrinted>2024-10-10T14:55:05Z</cp:lastPrinted>
  <dcterms:created xsi:type="dcterms:W3CDTF">2015-05-28T11:17:36Z</dcterms:created>
  <dcterms:modified xsi:type="dcterms:W3CDTF">2025-05-28T08:51:37Z</dcterms:modified>
</cp:coreProperties>
</file>